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<sst xmlns="http://schemas.openxmlformats.org/spreadsheetml/2006/main" count="58" uniqueCount="57">
  <si>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 xml:space="preserve">   Maintenance</t>
  </si>
  <si>
    <t xml:space="preserve">   Tires</t>
  </si>
  <si>
    <t>Total</t>
  </si>
  <si>
    <t xml:space="preserve">   Fuel (@$1.37 per liter)</t>
  </si>
  <si>
    <t xml:space="preserve">   Insurance</t>
  </si>
  <si>
    <t xml:space="preserve">   License &amp; Registration</t>
  </si>
  <si>
    <t xml:space="preserve">   Depreciation</t>
  </si>
  <si>
    <t>Annual Total</t>
  </si>
  <si>
    <t>Annual cost (in cents) / km (@18,000km/year)</t>
  </si>
  <si>
    <t>incl.</t>
  </si>
  <si>
    <t xml:space="preserve">   Finance Expense (4 yrs)</t>
  </si>
  <si>
    <t>Squamish</t>
  </si>
  <si>
    <t>km (return)</t>
  </si>
  <si>
    <t>Whistler</t>
  </si>
  <si>
    <t>Pemberton</t>
  </si>
  <si>
    <t>Hope</t>
  </si>
  <si>
    <t>Merrit</t>
  </si>
  <si>
    <t>Penticton</t>
  </si>
  <si>
    <t>Average</t>
  </si>
  <si>
    <t>1 PAX</t>
  </si>
  <si>
    <t>Based on $1.37 per liter</t>
  </si>
  <si>
    <t>2. Each passenger pays an extra fixed fee for rough road conditions, as follows:</t>
  </si>
  <si>
    <t xml:space="preserve">        $5 for driving on unpaved roads (over 3km)</t>
  </si>
  <si>
    <t xml:space="preserve">        $10 for driving on 4WD rough roads (logging roads) -- this fee includes the $5 for unpaved road</t>
  </si>
  <si>
    <t>Proposed Driver Compensation Guidelines for the BCMC:</t>
  </si>
  <si>
    <t>3. Each passenger loading his/her luggage in a different vehicle than the one travelling in pays $10 to the driver with the luggage.</t>
  </si>
  <si>
    <t xml:space="preserve">     Example: a pick-up driver carrying luggage without the passenger receives $10 from the passenger. </t>
  </si>
  <si>
    <t>Ownership Costs (fixed cost per year)</t>
  </si>
  <si>
    <t>1999 (used)
Suzuki Tracker 
4 cyl; 4WD; 
11 liters/100km</t>
  </si>
  <si>
    <t>1998 (used)
Toyota 4 Runner 6 cyl; 4WD
12.5 liters/100km</t>
  </si>
  <si>
    <t>2008 (new)
Cobalt LT
4 cyl; 2WD
(CAA case study)</t>
  </si>
  <si>
    <t>2008 (new)
Grand Caravan
6 cyl; 2WD
CAA case study)</t>
  </si>
  <si>
    <t>4. Exceptions should be dealt with at the drivers' discretion.</t>
  </si>
  <si>
    <t>Shortfall for driver to cover operating costs</t>
  </si>
  <si>
    <t>Example fares per passenger:</t>
  </si>
  <si>
    <t xml:space="preserve">         (Currently translates to $0.14 per passenger per kilometer, based on the current fuel price of $1.37 per liter in Vancouver)</t>
  </si>
  <si>
    <t>Lilloet</t>
  </si>
  <si>
    <t>Car Owner Operating Costs
(Average)</t>
  </si>
  <si>
    <t>Make-up money to cover loss when driving with one PAX only</t>
  </si>
  <si>
    <t xml:space="preserve">1. Each passenger pays the driver 10% of the price of 1 liter of fuel for each kilometer driven, up to a maximum of 2 passengers. </t>
  </si>
  <si>
    <t>Operating Costs (variable cost in cents per km)</t>
  </si>
  <si>
    <t>Total costs in cents per km</t>
  </si>
  <si>
    <t>2+ PAX</t>
  </si>
  <si>
    <t>Driver's view</t>
  </si>
  <si>
    <t>Passenger's view</t>
  </si>
  <si>
    <t>1 or 2 PAX</t>
  </si>
  <si>
    <t>3 PAX</t>
  </si>
  <si>
    <t>Fare per PAX
(10% of 1 liter/km per PAX)</t>
  </si>
  <si>
    <t>Fare per PAX
(20% of 1 liter/km per PAX)</t>
  </si>
  <si>
    <r>
      <t xml:space="preserve">Background: Cost of ownership </t>
    </r>
    <r>
      <rPr>
        <b/>
        <sz val="11"/>
        <rFont val="Arial"/>
        <family val="2"/>
      </rPr>
      <t>(using CAA model)</t>
    </r>
  </si>
  <si>
    <t>Merrits of the proposed model:</t>
  </si>
  <si>
    <t>2. A single passenger pays less than the full cost of gasoline. This is cheaper for the single passenger than a 'VOC-style' model.</t>
  </si>
  <si>
    <t>1. Chauffeurs contribute towards operating costs if there is only 1 passenger. Chauffeurs with 2 or more passengers are fully compensated for all direct costs.This is an incentive for drivers to look for additional car-pooling.</t>
  </si>
  <si>
    <t>3. The maximum cost shared by all guests is based on 2 passengers. This is an incentive for passengers to put-up with (and seek?) more cramped car compartments.</t>
  </si>
  <si>
    <t>4. Pick-up truck drivers are more fairly compensated when carrying luggage from other cars.</t>
  </si>
  <si>
    <t>5. All drivers are compensated for more demanding roads, such as unpaved and rough roads.</t>
  </si>
  <si>
    <t xml:space="preserve">    3 or more passengers share the calculated costs of 2 passengers. This fare covers both the passenger and luggage as room permits.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</si>
</sst>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4" fontId="0" fillId="0" borderId="1" xfId="0" applyNumberFormat="1" applyBorder="1" applyAlignment="1">
      <alignment horizontal="right"/>
    </xf>
    <xf numFmtId="17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4" fontId="0" fillId="0" borderId="5" xfId="0" applyNumberFormat="1" applyBorder="1" applyAlignment="1">
      <alignment/>
    </xf>
    <xf numFmtId="0" fontId="0" fillId="2" borderId="4" xfId="0" applyFill="1" applyBorder="1" applyAlignment="1">
      <alignment/>
    </xf>
    <xf numFmtId="4" fontId="0" fillId="2" borderId="5" xfId="0" applyNumberFormat="1" applyFill="1" applyBorder="1" applyAlignment="1">
      <alignment/>
    </xf>
    <xf numFmtId="0" fontId="0" fillId="2" borderId="6" xfId="0" applyFill="1" applyBorder="1" applyAlignment="1">
      <alignment wrapText="1"/>
    </xf>
    <xf numFmtId="4" fontId="0" fillId="2" borderId="7" xfId="0" applyNumberFormat="1" applyFill="1" applyBorder="1" applyAlignment="1">
      <alignment/>
    </xf>
    <xf numFmtId="4" fontId="0" fillId="2" borderId="8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3" borderId="9" xfId="0" applyFill="1" applyBorder="1" applyAlignment="1">
      <alignment/>
    </xf>
    <xf numFmtId="4" fontId="0" fillId="3" borderId="10" xfId="0" applyNumberFormat="1" applyFill="1" applyBorder="1" applyAlignment="1">
      <alignment/>
    </xf>
    <xf numFmtId="4" fontId="0" fillId="3" borderId="11" xfId="0" applyNumberFormat="1" applyFill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2" borderId="12" xfId="0" applyNumberFormat="1" applyFill="1" applyBorder="1" applyAlignment="1">
      <alignment/>
    </xf>
    <xf numFmtId="4" fontId="0" fillId="0" borderId="12" xfId="0" applyNumberFormat="1" applyBorder="1" applyAlignment="1">
      <alignment horizontal="right"/>
    </xf>
    <xf numFmtId="172" fontId="0" fillId="0" borderId="12" xfId="0" applyNumberFormat="1" applyBorder="1" applyAlignment="1">
      <alignment/>
    </xf>
    <xf numFmtId="4" fontId="0" fillId="2" borderId="13" xfId="0" applyNumberFormat="1" applyFill="1" applyBorder="1" applyAlignment="1">
      <alignment/>
    </xf>
    <xf numFmtId="0" fontId="0" fillId="0" borderId="14" xfId="0" applyBorder="1" applyAlignment="1">
      <alignment/>
    </xf>
    <xf numFmtId="4" fontId="0" fillId="3" borderId="15" xfId="0" applyNumberFormat="1" applyFill="1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7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25.8515625" style="0" customWidth="1"/>
    <col min="2" max="2" width="13.57421875" style="0" customWidth="1"/>
    <col min="3" max="3" width="13.8515625" style="0" customWidth="1"/>
    <col min="4" max="4" width="16.57421875" style="0" customWidth="1"/>
    <col min="5" max="5" width="15.140625" style="0" customWidth="1"/>
    <col min="6" max="6" width="15.421875" style="0" customWidth="1"/>
    <col min="7" max="7" width="14.7109375" style="0" customWidth="1"/>
    <col min="8" max="8" width="10.8515625" style="0" customWidth="1"/>
    <col min="9" max="9" width="11.140625" style="0" customWidth="1"/>
    <col min="10" max="10" width="12.00390625" style="0" customWidth="1"/>
  </cols>
  <sheetData>
    <row r="1" ht="18">
      <c r="A1" s="32" t="s">
        <v>49</v>
      </c>
    </row>
    <row r="2" ht="13.5" thickBot="1"/>
    <row r="3" spans="1:6" s="1" customFormat="1" ht="63.75">
      <c r="A3" s="9"/>
      <c r="B3" s="34" t="s">
        <v>30</v>
      </c>
      <c r="C3" s="34" t="s">
        <v>31</v>
      </c>
      <c r="D3" s="34" t="s">
        <v>28</v>
      </c>
      <c r="E3" s="35" t="s">
        <v>29</v>
      </c>
      <c r="F3" s="36" t="s">
        <v>18</v>
      </c>
    </row>
    <row r="4" spans="1:6" ht="12.75">
      <c r="A4" s="46" t="s">
        <v>40</v>
      </c>
      <c r="B4" s="47"/>
      <c r="C4" s="47"/>
      <c r="D4" s="47"/>
      <c r="E4" s="47"/>
      <c r="F4" s="48"/>
    </row>
    <row r="5" spans="1:6" ht="12.75">
      <c r="A5" s="10" t="s">
        <v>3</v>
      </c>
      <c r="B5" s="4">
        <f>9.95/1.1*1.37</f>
        <v>12.392272727272726</v>
      </c>
      <c r="C5" s="4">
        <f>12.97/1.1*1.37</f>
        <v>16.153545454545455</v>
      </c>
      <c r="D5" s="4">
        <f>11/100*1.37*100</f>
        <v>15.07</v>
      </c>
      <c r="E5" s="22">
        <f>12.5/100*1.37*100</f>
        <v>17.125</v>
      </c>
      <c r="F5" s="11">
        <f>SUM(B5:E5)/4</f>
        <v>15.185204545454546</v>
      </c>
    </row>
    <row r="6" spans="1:6" ht="12.75">
      <c r="A6" s="10" t="s">
        <v>0</v>
      </c>
      <c r="B6" s="4">
        <v>2.36</v>
      </c>
      <c r="C6" s="4">
        <v>2.82</v>
      </c>
      <c r="D6" s="4">
        <f>1000/18000*100</f>
        <v>5.555555555555555</v>
      </c>
      <c r="E6" s="22">
        <f>1200/18000*100</f>
        <v>6.666666666666667</v>
      </c>
      <c r="F6" s="11">
        <f aca="true" t="shared" si="0" ref="F6:F18">SUM(B6:E6)/4</f>
        <v>4.350555555555555</v>
      </c>
    </row>
    <row r="7" spans="1:6" ht="12.75">
      <c r="A7" s="10" t="s">
        <v>1</v>
      </c>
      <c r="B7" s="4">
        <v>1.49</v>
      </c>
      <c r="C7" s="4">
        <v>1.91</v>
      </c>
      <c r="D7" s="4">
        <f>1200/60000*100</f>
        <v>2</v>
      </c>
      <c r="E7" s="22">
        <f>1200/60000*100</f>
        <v>2</v>
      </c>
      <c r="F7" s="11">
        <f t="shared" si="0"/>
        <v>1.85</v>
      </c>
    </row>
    <row r="8" spans="1:6" ht="12.75">
      <c r="A8" s="12" t="s">
        <v>2</v>
      </c>
      <c r="B8" s="5">
        <f>SUM(B5:B7)</f>
        <v>16.242272727272724</v>
      </c>
      <c r="C8" s="5">
        <f>SUM(C5:C7)</f>
        <v>20.883545454545455</v>
      </c>
      <c r="D8" s="5">
        <f>SUM(D5:D7)</f>
        <v>22.625555555555557</v>
      </c>
      <c r="E8" s="23">
        <f>SUM(E5:E7)</f>
        <v>25.791666666666668</v>
      </c>
      <c r="F8" s="13">
        <f t="shared" si="0"/>
        <v>21.3857601010101</v>
      </c>
    </row>
    <row r="9" spans="1:6" ht="12.75">
      <c r="A9" s="10"/>
      <c r="B9" s="3"/>
      <c r="C9" s="3"/>
      <c r="D9" s="3"/>
      <c r="E9" s="21"/>
      <c r="F9" s="11"/>
    </row>
    <row r="10" spans="1:6" ht="12.75">
      <c r="A10" s="46" t="s">
        <v>27</v>
      </c>
      <c r="B10" s="47"/>
      <c r="C10" s="47"/>
      <c r="D10" s="47"/>
      <c r="E10" s="47"/>
      <c r="F10" s="48"/>
    </row>
    <row r="11" spans="1:6" ht="12.75">
      <c r="A11" s="10" t="s">
        <v>4</v>
      </c>
      <c r="B11" s="4">
        <v>1741</v>
      </c>
      <c r="C11" s="4">
        <v>1644</v>
      </c>
      <c r="D11" s="4">
        <v>1200</v>
      </c>
      <c r="E11" s="22">
        <v>1400</v>
      </c>
      <c r="F11" s="11">
        <f t="shared" si="0"/>
        <v>1496.25</v>
      </c>
    </row>
    <row r="12" spans="1:6" ht="12.75">
      <c r="A12" s="10" t="s">
        <v>5</v>
      </c>
      <c r="B12" s="4">
        <v>118</v>
      </c>
      <c r="C12" s="4">
        <v>120</v>
      </c>
      <c r="D12" s="6" t="s">
        <v>9</v>
      </c>
      <c r="E12" s="24" t="s">
        <v>9</v>
      </c>
      <c r="F12" s="11"/>
    </row>
    <row r="13" spans="1:6" ht="12.75">
      <c r="A13" s="10" t="s">
        <v>6</v>
      </c>
      <c r="B13" s="4">
        <v>3661</v>
      </c>
      <c r="C13" s="4">
        <v>5504</v>
      </c>
      <c r="D13" s="4">
        <f>10000/7</f>
        <v>1428.5714285714287</v>
      </c>
      <c r="E13" s="22">
        <f>12000/5</f>
        <v>2400</v>
      </c>
      <c r="F13" s="11">
        <f t="shared" si="0"/>
        <v>3248.3928571428573</v>
      </c>
    </row>
    <row r="14" spans="1:6" ht="12.75">
      <c r="A14" s="10" t="s">
        <v>10</v>
      </c>
      <c r="B14" s="4">
        <v>942</v>
      </c>
      <c r="C14" s="4">
        <v>1331</v>
      </c>
      <c r="D14" s="4">
        <f>(ISPMT(0.0875,0,4,10000)+ISPMT(0.0875,1,4,10000)+ISPMT(0.0875,2,4,10000)+ISPMT(0.0875,3,4,10000))/-4</f>
        <v>546.875</v>
      </c>
      <c r="E14" s="22">
        <f>(ISPMT(0.0875,0,4,12000)+ISPMT(0.0875,1,4,12000)+ISPMT(0.0875,2,4,12000)+ISPMT(0.0875,3,4,12000))/-4</f>
        <v>656.25</v>
      </c>
      <c r="F14" s="11">
        <f t="shared" si="0"/>
        <v>869.03125</v>
      </c>
    </row>
    <row r="15" spans="1:6" ht="12.75">
      <c r="A15" s="10" t="s">
        <v>7</v>
      </c>
      <c r="B15" s="7">
        <f>SUM(B11:B14)</f>
        <v>6462</v>
      </c>
      <c r="C15" s="7">
        <f>SUM(C11:C14)</f>
        <v>8599</v>
      </c>
      <c r="D15" s="7">
        <f>SUM(D11:D14)</f>
        <v>3175.4464285714284</v>
      </c>
      <c r="E15" s="25">
        <f>SUM(E11:E14)</f>
        <v>4456.25</v>
      </c>
      <c r="F15" s="11">
        <f t="shared" si="0"/>
        <v>5673.174107142857</v>
      </c>
    </row>
    <row r="16" spans="1:6" ht="26.25" thickBot="1">
      <c r="A16" s="14" t="s">
        <v>8</v>
      </c>
      <c r="B16" s="15">
        <f>B15/18000*100</f>
        <v>35.9</v>
      </c>
      <c r="C16" s="15">
        <f>C15/18000*100</f>
        <v>47.77222222222222</v>
      </c>
      <c r="D16" s="15">
        <f>D15/18000*100</f>
        <v>17.641369047619047</v>
      </c>
      <c r="E16" s="26">
        <f>E15/18000*100</f>
        <v>24.756944444444446</v>
      </c>
      <c r="F16" s="16">
        <f t="shared" si="0"/>
        <v>31.517633928571428</v>
      </c>
    </row>
    <row r="17" spans="1:6" ht="13.5" thickBot="1">
      <c r="A17" s="29"/>
      <c r="B17" s="8"/>
      <c r="C17" s="8"/>
      <c r="D17" s="8"/>
      <c r="E17" s="27"/>
      <c r="F17" s="30"/>
    </row>
    <row r="18" spans="1:6" ht="13.5" thickBot="1">
      <c r="A18" s="18" t="s">
        <v>41</v>
      </c>
      <c r="B18" s="19">
        <f>B8+B16</f>
        <v>52.142272727272726</v>
      </c>
      <c r="C18" s="19">
        <f>C8+C16</f>
        <v>68.65576767676768</v>
      </c>
      <c r="D18" s="20">
        <f>D8+D16</f>
        <v>40.2669246031746</v>
      </c>
      <c r="E18" s="28">
        <f>E8+E16</f>
        <v>50.548611111111114</v>
      </c>
      <c r="F18" s="20">
        <f t="shared" si="0"/>
        <v>52.90339402958153</v>
      </c>
    </row>
    <row r="20" ht="18">
      <c r="A20" s="32" t="s">
        <v>24</v>
      </c>
    </row>
    <row r="21" ht="18">
      <c r="A21" s="32"/>
    </row>
    <row r="22" ht="12.75">
      <c r="A22" s="31" t="s">
        <v>39</v>
      </c>
    </row>
    <row r="23" ht="12.75">
      <c r="A23" s="31" t="s">
        <v>56</v>
      </c>
    </row>
    <row r="24" ht="12.75">
      <c r="A24" s="17" t="s">
        <v>35</v>
      </c>
    </row>
    <row r="25" ht="12.75">
      <c r="A25" s="31" t="s">
        <v>21</v>
      </c>
    </row>
    <row r="26" ht="12.75">
      <c r="A26" t="s">
        <v>22</v>
      </c>
    </row>
    <row r="27" ht="12.75">
      <c r="A27" t="s">
        <v>23</v>
      </c>
    </row>
    <row r="28" ht="12.75">
      <c r="A28" s="41" t="s">
        <v>25</v>
      </c>
    </row>
    <row r="29" ht="12.75">
      <c r="A29" t="s">
        <v>26</v>
      </c>
    </row>
    <row r="30" ht="12.75">
      <c r="A30" s="31" t="s">
        <v>32</v>
      </c>
    </row>
    <row r="33" spans="1:7" ht="12.75">
      <c r="A33" s="33" t="s">
        <v>34</v>
      </c>
      <c r="D33" s="50" t="s">
        <v>44</v>
      </c>
      <c r="E33" s="50"/>
      <c r="F33" s="49" t="s">
        <v>43</v>
      </c>
      <c r="G33" s="49"/>
    </row>
    <row r="34" spans="3:7" ht="12.75">
      <c r="C34" s="37"/>
      <c r="D34" s="43" t="s">
        <v>45</v>
      </c>
      <c r="E34" s="43" t="s">
        <v>46</v>
      </c>
      <c r="F34" s="38" t="s">
        <v>19</v>
      </c>
      <c r="G34" s="38" t="s">
        <v>42</v>
      </c>
    </row>
    <row r="35" spans="1:7" s="1" customFormat="1" ht="63.75">
      <c r="A35" s="2"/>
      <c r="B35" s="44" t="s">
        <v>12</v>
      </c>
      <c r="C35" s="44" t="s">
        <v>37</v>
      </c>
      <c r="D35" s="42" t="s">
        <v>47</v>
      </c>
      <c r="E35" s="42" t="s">
        <v>48</v>
      </c>
      <c r="F35" s="39" t="s">
        <v>33</v>
      </c>
      <c r="G35" s="39" t="s">
        <v>38</v>
      </c>
    </row>
    <row r="36" spans="1:7" ht="12.75">
      <c r="A36" s="3" t="s">
        <v>11</v>
      </c>
      <c r="B36" s="3">
        <v>162</v>
      </c>
      <c r="C36" s="7">
        <f>B36*$F$8/100</f>
        <v>34.64493136363636</v>
      </c>
      <c r="D36" s="7">
        <f aca="true" t="shared" si="1" ref="D36:D42">B36*0.14</f>
        <v>22.680000000000003</v>
      </c>
      <c r="E36" s="40">
        <f aca="true" t="shared" si="2" ref="E36:E42">2*D36/3</f>
        <v>15.120000000000003</v>
      </c>
      <c r="F36" s="40">
        <f>D36-C36</f>
        <v>-11.964931363636357</v>
      </c>
      <c r="G36" s="40">
        <f aca="true" t="shared" si="3" ref="G36:G42">(2*D36)-C36</f>
        <v>10.715068636363647</v>
      </c>
    </row>
    <row r="37" spans="1:7" ht="12.75">
      <c r="A37" s="3" t="s">
        <v>13</v>
      </c>
      <c r="B37" s="3">
        <v>302</v>
      </c>
      <c r="C37" s="7">
        <f aca="true" t="shared" si="4" ref="C37:C42">B37*$F$8/100</f>
        <v>64.5849955050505</v>
      </c>
      <c r="D37" s="7">
        <f t="shared" si="1"/>
        <v>42.28</v>
      </c>
      <c r="E37" s="40">
        <f t="shared" si="2"/>
        <v>28.186666666666667</v>
      </c>
      <c r="F37" s="40">
        <f aca="true" t="shared" si="5" ref="F37:F42">D37-C37</f>
        <v>-22.3049955050505</v>
      </c>
      <c r="G37" s="40">
        <f t="shared" si="3"/>
        <v>19.975004494949502</v>
      </c>
    </row>
    <row r="38" spans="1:7" ht="12.75">
      <c r="A38" s="3" t="s">
        <v>14</v>
      </c>
      <c r="B38" s="3">
        <v>350</v>
      </c>
      <c r="C38" s="7">
        <f t="shared" si="4"/>
        <v>74.85016035353534</v>
      </c>
      <c r="D38" s="7">
        <f t="shared" si="1"/>
        <v>49.00000000000001</v>
      </c>
      <c r="E38" s="40">
        <f t="shared" si="2"/>
        <v>32.66666666666667</v>
      </c>
      <c r="F38" s="40">
        <f t="shared" si="5"/>
        <v>-25.850160353535337</v>
      </c>
      <c r="G38" s="40">
        <f t="shared" si="3"/>
        <v>23.14983964646467</v>
      </c>
    </row>
    <row r="39" spans="1:7" ht="12.75">
      <c r="A39" s="3" t="s">
        <v>36</v>
      </c>
      <c r="B39" s="3">
        <v>620</v>
      </c>
      <c r="C39" s="7">
        <f t="shared" si="4"/>
        <v>132.59171262626262</v>
      </c>
      <c r="D39" s="7">
        <f t="shared" si="1"/>
        <v>86.80000000000001</v>
      </c>
      <c r="E39" s="40">
        <f t="shared" si="2"/>
        <v>57.866666666666674</v>
      </c>
      <c r="F39" s="40">
        <f>D39-C39</f>
        <v>-45.79171262626261</v>
      </c>
      <c r="G39" s="40">
        <f t="shared" si="3"/>
        <v>41.0082873737374</v>
      </c>
    </row>
    <row r="40" spans="1:7" ht="12.75">
      <c r="A40" s="3" t="s">
        <v>15</v>
      </c>
      <c r="B40" s="3">
        <v>302</v>
      </c>
      <c r="C40" s="7">
        <f t="shared" si="4"/>
        <v>64.5849955050505</v>
      </c>
      <c r="D40" s="7">
        <f t="shared" si="1"/>
        <v>42.28</v>
      </c>
      <c r="E40" s="40">
        <f t="shared" si="2"/>
        <v>28.186666666666667</v>
      </c>
      <c r="F40" s="40">
        <f t="shared" si="5"/>
        <v>-22.3049955050505</v>
      </c>
      <c r="G40" s="40">
        <f t="shared" si="3"/>
        <v>19.975004494949502</v>
      </c>
    </row>
    <row r="41" spans="1:7" ht="12.75">
      <c r="A41" s="3" t="s">
        <v>16</v>
      </c>
      <c r="B41" s="3">
        <v>534</v>
      </c>
      <c r="C41" s="7">
        <f t="shared" si="4"/>
        <v>114.19995893939392</v>
      </c>
      <c r="D41" s="7">
        <f t="shared" si="1"/>
        <v>74.76</v>
      </c>
      <c r="E41" s="40">
        <f t="shared" si="2"/>
        <v>49.84</v>
      </c>
      <c r="F41" s="40">
        <f t="shared" si="5"/>
        <v>-39.43995893939392</v>
      </c>
      <c r="G41" s="40">
        <f t="shared" si="3"/>
        <v>35.32004106060609</v>
      </c>
    </row>
    <row r="42" spans="1:7" ht="12.75">
      <c r="A42" s="3" t="s">
        <v>17</v>
      </c>
      <c r="B42" s="3">
        <v>812</v>
      </c>
      <c r="C42" s="7">
        <f t="shared" si="4"/>
        <v>173.65237202020202</v>
      </c>
      <c r="D42" s="7">
        <f t="shared" si="1"/>
        <v>113.68</v>
      </c>
      <c r="E42" s="40">
        <f t="shared" si="2"/>
        <v>75.78666666666668</v>
      </c>
      <c r="F42" s="40">
        <f t="shared" si="5"/>
        <v>-59.972372020202016</v>
      </c>
      <c r="G42" s="40">
        <f t="shared" si="3"/>
        <v>53.70762797979799</v>
      </c>
    </row>
    <row r="43" ht="12.75">
      <c r="A43" s="17" t="s">
        <v>20</v>
      </c>
    </row>
    <row r="45" ht="12.75">
      <c r="A45" s="33" t="s">
        <v>50</v>
      </c>
    </row>
    <row r="47" spans="1:7" ht="28.5" customHeight="1">
      <c r="A47" s="45" t="s">
        <v>52</v>
      </c>
      <c r="B47" s="45"/>
      <c r="C47" s="45"/>
      <c r="D47" s="45"/>
      <c r="E47" s="45"/>
      <c r="F47" s="45"/>
      <c r="G47" s="45"/>
    </row>
    <row r="48" spans="1:7" ht="12.75">
      <c r="A48" s="45" t="s">
        <v>51</v>
      </c>
      <c r="B48" s="45"/>
      <c r="C48" s="45"/>
      <c r="D48" s="45"/>
      <c r="E48" s="45"/>
      <c r="F48" s="45"/>
      <c r="G48" s="45"/>
    </row>
    <row r="49" spans="1:7" ht="25.5" customHeight="1">
      <c r="A49" s="45" t="s">
        <v>53</v>
      </c>
      <c r="B49" s="45"/>
      <c r="C49" s="45"/>
      <c r="D49" s="45"/>
      <c r="E49" s="45"/>
      <c r="F49" s="45"/>
      <c r="G49" s="45"/>
    </row>
    <row r="50" spans="1:7" ht="12.75">
      <c r="A50" s="45" t="s">
        <v>54</v>
      </c>
      <c r="B50" s="45"/>
      <c r="C50" s="45"/>
      <c r="D50" s="45"/>
      <c r="E50" s="45"/>
      <c r="F50" s="45"/>
      <c r="G50" s="45"/>
    </row>
    <row r="51" spans="1:7" ht="12.75">
      <c r="A51" s="45" t="s">
        <v>55</v>
      </c>
      <c r="B51" s="45"/>
      <c r="C51" s="45"/>
      <c r="D51" s="45"/>
      <c r="E51" s="45"/>
      <c r="F51" s="45"/>
      <c r="G51" s="45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</sheetData>
  <mergeCells count="9">
    <mergeCell ref="A4:F4"/>
    <mergeCell ref="A10:F10"/>
    <mergeCell ref="F33:G33"/>
    <mergeCell ref="D33:E33"/>
    <mergeCell ref="A51:G51"/>
    <mergeCell ref="A47:G47"/>
    <mergeCell ref="A48:G48"/>
    <mergeCell ref="A49:G49"/>
    <mergeCell ref="A50:G5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Triant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St. Pierre</dc:creator>
  <cp:keywords/>
  <dc:description/>
  <cp:lastModifiedBy>werner</cp:lastModifiedBy>
  <dcterms:created xsi:type="dcterms:W3CDTF">2008-05-26T18:31:20Z</dcterms:created>
  <dcterms:modified xsi:type="dcterms:W3CDTF">2008-06-02T18:34:50Z</dcterms:modified>
  <cp:category/>
  <cp:version/>
  <cp:contentType/>
  <cp:contentStatus/>
</cp:coreProperties>
</file>